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成本" sheetId="1" state="visible" r:id="rId1"/>
    <sheet xmlns:r="http://schemas.openxmlformats.org/officeDocument/2006/relationships" name="原料价格" sheetId="2" state="visible" r:id="rId2"/>
    <sheet xmlns:r="http://schemas.openxmlformats.org/officeDocument/2006/relationships" name="调价测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%"/>
    <numFmt numFmtId="166" formatCode="0.000"/>
  </numFmts>
  <fonts count="6">
    <font>
      <name val="Calibri"/>
      <family val="2"/>
      <color theme="1"/>
      <sz val="11"/>
      <scheme val="minor"/>
    </font>
    <font>
      <b val="1"/>
      <color rgb="00E3241B"/>
      <sz val="14"/>
    </font>
    <font>
      <b val="1"/>
      <color rgb="00FFFFFF"/>
    </font>
    <font>
      <color rgb="00888888"/>
    </font>
    <font>
      <b val="1"/>
      <color rgb="00E3241B"/>
      <sz val="16"/>
    </font>
    <font>
      <b val="1"/>
      <color rgb="00E3241B"/>
    </font>
  </fonts>
  <fills count="4">
    <fill>
      <patternFill/>
    </fill>
    <fill>
      <patternFill patternType="gray125"/>
    </fill>
    <fill>
      <patternFill patternType="solid">
        <fgColor rgb="001F2329"/>
      </patternFill>
    </fill>
    <fill>
      <patternFill patternType="solid">
        <fgColor rgb="00FFF4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1" fillId="0" borderId="0" pivotButton="0" quotePrefix="0" xfId="0"/>
    <xf numFmtId="0" fontId="0" fillId="0" borderId="1" pivotButton="0" quotePrefix="0" xfId="0"/>
    <xf numFmtId="3" fontId="0" fillId="3" borderId="1" pivotButton="0" quotePrefix="0" xfId="0"/>
    <xf numFmtId="0" fontId="3" fillId="0" borderId="0" pivotButton="0" quotePrefix="0" xfId="0"/>
    <xf numFmtId="165" fontId="0" fillId="0" borderId="0" pivotButton="0" quotePrefix="0" xfId="0"/>
    <xf numFmtId="165" fontId="5" fillId="0" borderId="0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  <col width="16" customWidth="1" min="8" max="8"/>
    <col width="13" customWidth="1" min="9" max="9"/>
    <col width="13" customWidth="1" min="10" max="10"/>
  </cols>
  <sheetData>
    <row r="1">
      <c r="A1" s="1" t="inlineStr">
        <is>
          <t>塑料产品原料成本表</t>
        </is>
      </c>
    </row>
    <row r="2">
      <c r="A2" t="inlineStr">
        <is>
          <t>价格日期 2026-10-10 · 橙色格子填写，其余自动计算 · 来源 pla365.com</t>
        </is>
      </c>
    </row>
    <row r="4">
      <c r="A4" s="2" t="inlineStr">
        <is>
          <t>产品名称</t>
        </is>
      </c>
      <c r="B4" s="2" t="inlineStr">
        <is>
          <t>原料</t>
        </is>
      </c>
      <c r="C4" s="2" t="inlineStr">
        <is>
          <t>单件克重(g)</t>
        </is>
      </c>
      <c r="D4" s="2" t="inlineStr">
        <is>
          <t>损耗率(%)</t>
        </is>
      </c>
      <c r="E4" s="2" t="inlineStr">
        <is>
          <t>色母/助剂(%)</t>
        </is>
      </c>
      <c r="F4" s="2" t="inlineStr">
        <is>
          <t>色母单价(元/kg)</t>
        </is>
      </c>
      <c r="G4" s="2" t="inlineStr">
        <is>
          <t>原料价(元/吨)</t>
        </is>
      </c>
      <c r="H4" s="2" t="inlineStr">
        <is>
          <t>单件原料成本(元)</t>
        </is>
      </c>
      <c r="I4" s="2" t="inlineStr">
        <is>
          <t>每千件(元)</t>
        </is>
      </c>
      <c r="J4" s="2" t="inlineStr">
        <is>
          <t>每万件(元)</t>
        </is>
      </c>
    </row>
    <row r="5">
      <c r="A5" s="3" t="inlineStr">
        <is>
          <t>餐盒（示例）</t>
        </is>
      </c>
      <c r="B5" s="3" t="inlineStr">
        <is>
          <t>PP拉丝</t>
        </is>
      </c>
      <c r="C5" s="3" t="n">
        <v>18</v>
      </c>
      <c r="D5" s="3" t="n">
        <v>3</v>
      </c>
      <c r="E5" s="3" t="n">
        <v>2</v>
      </c>
      <c r="F5" s="3" t="n">
        <v>25</v>
      </c>
      <c r="G5" s="4">
        <f>IFERROR(VLOOKUP(B5,原料价格!$A$5:$B$12,2,FALSE),"")</f>
        <v/>
      </c>
      <c r="H5" s="5">
        <f>IF(OR(C5="",G5=""),"",C5*(1+D5/100)*((1-E5/100)*G5/1000000+E5/100*F5/1000))</f>
        <v/>
      </c>
      <c r="I5" s="4">
        <f>IF(H5="","",H5*1000)</f>
        <v/>
      </c>
      <c r="J5" s="4">
        <f>IF(H5="","",H5*10000)</f>
        <v/>
      </c>
    </row>
    <row r="6">
      <c r="A6" s="3" t="inlineStr">
        <is>
          <t>吹膜袋（示例）</t>
        </is>
      </c>
      <c r="B6" s="3" t="inlineStr">
        <is>
          <t>LLDPE</t>
        </is>
      </c>
      <c r="C6" s="3" t="n">
        <v>6</v>
      </c>
      <c r="D6" s="3" t="n">
        <v>4</v>
      </c>
      <c r="E6" s="3" t="n">
        <v>1</v>
      </c>
      <c r="F6" s="3" t="n">
        <v>20</v>
      </c>
      <c r="G6" s="4">
        <f>IFERROR(VLOOKUP(B6,原料价格!$A$5:$B$12,2,FALSE),"")</f>
        <v/>
      </c>
      <c r="H6" s="5">
        <f>IF(OR(C6="",G6=""),"",C6*(1+D6/100)*((1-E6/100)*G6/1000000+E6/100*F6/1000))</f>
        <v/>
      </c>
      <c r="I6" s="4">
        <f>IF(H6="","",H6*1000)</f>
        <v/>
      </c>
      <c r="J6" s="4">
        <f>IF(H6="","",H6*10000)</f>
        <v/>
      </c>
    </row>
    <row r="7">
      <c r="A7" s="3" t="inlineStr">
        <is>
          <t>管件（示例）</t>
        </is>
      </c>
      <c r="B7" s="3" t="inlineStr">
        <is>
          <t>PVC SG-5</t>
        </is>
      </c>
      <c r="C7" s="3" t="n">
        <v>120</v>
      </c>
      <c r="D7" s="3" t="n">
        <v>2</v>
      </c>
      <c r="E7" s="3" t="n">
        <v>0</v>
      </c>
      <c r="F7" s="3" t="n">
        <v>0</v>
      </c>
      <c r="G7" s="4">
        <f>IFERROR(VLOOKUP(B7,原料价格!$A$5:$B$12,2,FALSE),"")</f>
        <v/>
      </c>
      <c r="H7" s="5">
        <f>IF(OR(C7="",G7=""),"",C7*(1+D7/100)*((1-E7/100)*G7/1000000+E7/100*F7/1000))</f>
        <v/>
      </c>
      <c r="I7" s="4">
        <f>IF(H7="","",H7*1000)</f>
        <v/>
      </c>
      <c r="J7" s="4">
        <f>IF(H7="","",H7*10000)</f>
        <v/>
      </c>
    </row>
    <row r="8">
      <c r="A8" s="3" t="inlineStr"/>
      <c r="B8" s="3" t="inlineStr"/>
      <c r="C8" s="3" t="n"/>
      <c r="D8" s="3" t="n"/>
      <c r="E8" s="3" t="n"/>
      <c r="F8" s="3" t="n"/>
      <c r="G8" s="4">
        <f>IFERROR(VLOOKUP(B8,原料价格!$A$5:$B$12,2,FALSE),"")</f>
        <v/>
      </c>
      <c r="H8" s="5">
        <f>IF(OR(C8="",G8=""),"",C8*(1+D8/100)*((1-E8/100)*G8/1000000+E8/100*F8/1000))</f>
        <v/>
      </c>
      <c r="I8" s="4">
        <f>IF(H8="","",H8*1000)</f>
        <v/>
      </c>
      <c r="J8" s="4">
        <f>IF(H8="","",H8*10000)</f>
        <v/>
      </c>
    </row>
    <row r="9">
      <c r="A9" s="3" t="inlineStr"/>
      <c r="B9" s="3" t="inlineStr"/>
      <c r="C9" s="3" t="n"/>
      <c r="D9" s="3" t="n"/>
      <c r="E9" s="3" t="n"/>
      <c r="F9" s="3" t="n"/>
      <c r="G9" s="4">
        <f>IFERROR(VLOOKUP(B9,原料价格!$A$5:$B$12,2,FALSE),"")</f>
        <v/>
      </c>
      <c r="H9" s="5">
        <f>IF(OR(C9="",G9=""),"",C9*(1+D9/100)*((1-E9/100)*G9/1000000+E9/100*F9/1000))</f>
        <v/>
      </c>
      <c r="I9" s="4">
        <f>IF(H9="","",H9*1000)</f>
        <v/>
      </c>
      <c r="J9" s="4">
        <f>IF(H9="","",H9*10000)</f>
        <v/>
      </c>
    </row>
    <row r="10">
      <c r="A10" s="3" t="inlineStr"/>
      <c r="B10" s="3" t="inlineStr"/>
      <c r="C10" s="3" t="n"/>
      <c r="D10" s="3" t="n"/>
      <c r="E10" s="3" t="n"/>
      <c r="F10" s="3" t="n"/>
      <c r="G10" s="4">
        <f>IFERROR(VLOOKUP(B10,原料价格!$A$5:$B$12,2,FALSE),"")</f>
        <v/>
      </c>
      <c r="H10" s="5">
        <f>IF(OR(C10="",G10=""),"",C10*(1+D10/100)*((1-E10/100)*G10/1000000+E10/100*F10/1000))</f>
        <v/>
      </c>
      <c r="I10" s="4">
        <f>IF(H10="","",H10*1000)</f>
        <v/>
      </c>
      <c r="J10" s="4">
        <f>IF(H10="","",H10*10000)</f>
        <v/>
      </c>
    </row>
    <row r="11">
      <c r="A11" s="3" t="inlineStr"/>
      <c r="B11" s="3" t="inlineStr"/>
      <c r="C11" s="3" t="n"/>
      <c r="D11" s="3" t="n"/>
      <c r="E11" s="3" t="n"/>
      <c r="F11" s="3" t="n"/>
      <c r="G11" s="4">
        <f>IFERROR(VLOOKUP(B11,原料价格!$A$5:$B$12,2,FALSE),"")</f>
        <v/>
      </c>
      <c r="H11" s="5">
        <f>IF(OR(C11="",G11=""),"",C11*(1+D11/100)*((1-E11/100)*G11/1000000+E11/100*F11/1000))</f>
        <v/>
      </c>
      <c r="I11" s="4">
        <f>IF(H11="","",H11*1000)</f>
        <v/>
      </c>
      <c r="J11" s="4">
        <f>IF(H11="","",H11*10000)</f>
        <v/>
      </c>
    </row>
    <row r="12">
      <c r="A12" s="3" t="inlineStr"/>
      <c r="B12" s="3" t="inlineStr"/>
      <c r="C12" s="3" t="n"/>
      <c r="D12" s="3" t="n"/>
      <c r="E12" s="3" t="n"/>
      <c r="F12" s="3" t="n"/>
      <c r="G12" s="4">
        <f>IFERROR(VLOOKUP(B12,原料价格!$A$5:$B$12,2,FALSE),"")</f>
        <v/>
      </c>
      <c r="H12" s="5">
        <f>IF(OR(C12="",G12=""),"",C12*(1+D12/100)*((1-E12/100)*G12/1000000+E12/100*F12/1000))</f>
        <v/>
      </c>
      <c r="I12" s="4">
        <f>IF(H12="","",H12*1000)</f>
        <v/>
      </c>
      <c r="J12" s="4">
        <f>IF(H12="","",H12*10000)</f>
        <v/>
      </c>
    </row>
    <row r="13">
      <c r="A13" s="3" t="inlineStr"/>
      <c r="B13" s="3" t="inlineStr"/>
      <c r="C13" s="3" t="n"/>
      <c r="D13" s="3" t="n"/>
      <c r="E13" s="3" t="n"/>
      <c r="F13" s="3" t="n"/>
      <c r="G13" s="4">
        <f>IFERROR(VLOOKUP(B13,原料价格!$A$5:$B$12,2,FALSE),"")</f>
        <v/>
      </c>
      <c r="H13" s="5">
        <f>IF(OR(C13="",G13=""),"",C13*(1+D13/100)*((1-E13/100)*G13/1000000+E13/100*F13/1000))</f>
        <v/>
      </c>
      <c r="I13" s="4">
        <f>IF(H13="","",H13*1000)</f>
        <v/>
      </c>
      <c r="J13" s="4">
        <f>IF(H13="","",H13*10000)</f>
        <v/>
      </c>
    </row>
    <row r="14">
      <c r="A14" s="3" t="inlineStr"/>
      <c r="B14" s="3" t="inlineStr"/>
      <c r="C14" s="3" t="n"/>
      <c r="D14" s="3" t="n"/>
      <c r="E14" s="3" t="n"/>
      <c r="F14" s="3" t="n"/>
      <c r="G14" s="4">
        <f>IFERROR(VLOOKUP(B14,原料价格!$A$5:$B$12,2,FALSE),"")</f>
        <v/>
      </c>
      <c r="H14" s="5">
        <f>IF(OR(C14="",G14=""),"",C14*(1+D14/100)*((1-E14/100)*G14/1000000+E14/100*F14/1000))</f>
        <v/>
      </c>
      <c r="I14" s="4">
        <f>IF(H14="","",H14*1000)</f>
        <v/>
      </c>
      <c r="J14" s="4">
        <f>IF(H14="","",H14*10000)</f>
        <v/>
      </c>
    </row>
    <row r="15">
      <c r="A15" s="3" t="inlineStr"/>
      <c r="B15" s="3" t="inlineStr"/>
      <c r="C15" s="3" t="n"/>
      <c r="D15" s="3" t="n"/>
      <c r="E15" s="3" t="n"/>
      <c r="F15" s="3" t="n"/>
      <c r="G15" s="4">
        <f>IFERROR(VLOOKUP(B15,原料价格!$A$5:$B$12,2,FALSE),"")</f>
        <v/>
      </c>
      <c r="H15" s="5">
        <f>IF(OR(C15="",G15=""),"",C15*(1+D15/100)*((1-E15/100)*G15/1000000+E15/100*F15/1000))</f>
        <v/>
      </c>
      <c r="I15" s="4">
        <f>IF(H15="","",H15*1000)</f>
        <v/>
      </c>
      <c r="J15" s="4">
        <f>IF(H15="","",H15*10000)</f>
        <v/>
      </c>
    </row>
    <row r="16">
      <c r="A16" s="3" t="inlineStr"/>
      <c r="B16" s="3" t="inlineStr"/>
      <c r="C16" s="3" t="n"/>
      <c r="D16" s="3" t="n"/>
      <c r="E16" s="3" t="n"/>
      <c r="F16" s="3" t="n"/>
      <c r="G16" s="4">
        <f>IFERROR(VLOOKUP(B16,原料价格!$A$5:$B$12,2,FALSE),"")</f>
        <v/>
      </c>
      <c r="H16" s="5">
        <f>IF(OR(C16="",G16=""),"",C16*(1+D16/100)*((1-E16/100)*G16/1000000+E16/100*F16/1000))</f>
        <v/>
      </c>
      <c r="I16" s="4">
        <f>IF(H16="","",H16*1000)</f>
        <v/>
      </c>
      <c r="J16" s="4">
        <f>IF(H16="","",H16*10000)</f>
        <v/>
      </c>
    </row>
    <row r="17">
      <c r="A17" s="3" t="inlineStr"/>
      <c r="B17" s="3" t="inlineStr"/>
      <c r="C17" s="3" t="n"/>
      <c r="D17" s="3" t="n"/>
      <c r="E17" s="3" t="n"/>
      <c r="F17" s="3" t="n"/>
      <c r="G17" s="4">
        <f>IFERROR(VLOOKUP(B17,原料价格!$A$5:$B$12,2,FALSE),"")</f>
        <v/>
      </c>
      <c r="H17" s="5">
        <f>IF(OR(C17="",G17=""),"",C17*(1+D17/100)*((1-E17/100)*G17/1000000+E17/100*F17/1000))</f>
        <v/>
      </c>
      <c r="I17" s="4">
        <f>IF(H17="","",H17*1000)</f>
        <v/>
      </c>
      <c r="J17" s="4">
        <f>IF(H17="","",H17*10000)</f>
        <v/>
      </c>
    </row>
    <row r="18">
      <c r="A18" s="3" t="inlineStr"/>
      <c r="B18" s="3" t="inlineStr"/>
      <c r="C18" s="3" t="n"/>
      <c r="D18" s="3" t="n"/>
      <c r="E18" s="3" t="n"/>
      <c r="F18" s="3" t="n"/>
      <c r="G18" s="4">
        <f>IFERROR(VLOOKUP(B18,原料价格!$A$5:$B$12,2,FALSE),"")</f>
        <v/>
      </c>
      <c r="H18" s="5">
        <f>IF(OR(C18="",G18=""),"",C18*(1+D18/100)*((1-E18/100)*G18/1000000+E18/100*F18/1000))</f>
        <v/>
      </c>
      <c r="I18" s="4">
        <f>IF(H18="","",H18*1000)</f>
        <v/>
      </c>
      <c r="J18" s="4">
        <f>IF(H18="","",H18*10000)</f>
        <v/>
      </c>
    </row>
    <row r="19">
      <c r="A19" s="3" t="inlineStr"/>
      <c r="B19" s="3" t="inlineStr"/>
      <c r="C19" s="3" t="n"/>
      <c r="D19" s="3" t="n"/>
      <c r="E19" s="3" t="n"/>
      <c r="F19" s="3" t="n"/>
      <c r="G19" s="4">
        <f>IFERROR(VLOOKUP(B19,原料价格!$A$5:$B$12,2,FALSE),"")</f>
        <v/>
      </c>
      <c r="H19" s="5">
        <f>IF(OR(C19="",G19=""),"",C19*(1+D19/100)*((1-E19/100)*G19/1000000+E19/100*F19/1000))</f>
        <v/>
      </c>
      <c r="I19" s="4">
        <f>IF(H19="","",H19*1000)</f>
        <v/>
      </c>
      <c r="J19" s="4">
        <f>IF(H19="","",H19*10000)</f>
        <v/>
      </c>
    </row>
    <row r="20">
      <c r="A20" s="3" t="inlineStr"/>
      <c r="B20" s="3" t="inlineStr"/>
      <c r="C20" s="3" t="n"/>
      <c r="D20" s="3" t="n"/>
      <c r="E20" s="3" t="n"/>
      <c r="F20" s="3" t="n"/>
      <c r="G20" s="4">
        <f>IFERROR(VLOOKUP(B20,原料价格!$A$5:$B$12,2,FALSE),"")</f>
        <v/>
      </c>
      <c r="H20" s="5">
        <f>IF(OR(C20="",G20=""),"",C20*(1+D20/100)*((1-E20/100)*G20/1000000+E20/100*F20/1000))</f>
        <v/>
      </c>
      <c r="I20" s="4">
        <f>IF(H20="","",H20*1000)</f>
        <v/>
      </c>
      <c r="J20" s="4">
        <f>IF(H20="","",H20*10000)</f>
        <v/>
      </c>
    </row>
    <row r="21">
      <c r="A21" s="3" t="inlineStr"/>
      <c r="B21" s="3" t="inlineStr"/>
      <c r="C21" s="3" t="n"/>
      <c r="D21" s="3" t="n"/>
      <c r="E21" s="3" t="n"/>
      <c r="F21" s="3" t="n"/>
      <c r="G21" s="4">
        <f>IFERROR(VLOOKUP(B21,原料价格!$A$5:$B$12,2,FALSE),"")</f>
        <v/>
      </c>
      <c r="H21" s="5">
        <f>IF(OR(C21="",G21=""),"",C21*(1+D21/100)*((1-E21/100)*G21/1000000+E21/100*F21/1000))</f>
        <v/>
      </c>
      <c r="I21" s="4">
        <f>IF(H21="","",H21*1000)</f>
        <v/>
      </c>
      <c r="J21" s="4">
        <f>IF(H21="","",H21*10000)</f>
        <v/>
      </c>
    </row>
    <row r="22">
      <c r="A22" s="3" t="inlineStr"/>
      <c r="B22" s="3" t="inlineStr"/>
      <c r="C22" s="3" t="n"/>
      <c r="D22" s="3" t="n"/>
      <c r="E22" s="3" t="n"/>
      <c r="F22" s="3" t="n"/>
      <c r="G22" s="4">
        <f>IFERROR(VLOOKUP(B22,原料价格!$A$5:$B$12,2,FALSE),"")</f>
        <v/>
      </c>
      <c r="H22" s="5">
        <f>IF(OR(C22="",G22=""),"",C22*(1+D22/100)*((1-E22/100)*G22/1000000+E22/100*F22/1000))</f>
        <v/>
      </c>
      <c r="I22" s="4">
        <f>IF(H22="","",H22*1000)</f>
        <v/>
      </c>
      <c r="J22" s="4">
        <f>IF(H22="","",H22*10000)</f>
        <v/>
      </c>
    </row>
    <row r="23">
      <c r="A23" s="3" t="inlineStr"/>
      <c r="B23" s="3" t="inlineStr"/>
      <c r="C23" s="3" t="n"/>
      <c r="D23" s="3" t="n"/>
      <c r="E23" s="3" t="n"/>
      <c r="F23" s="3" t="n"/>
      <c r="G23" s="4">
        <f>IFERROR(VLOOKUP(B23,原料价格!$A$5:$B$12,2,FALSE),"")</f>
        <v/>
      </c>
      <c r="H23" s="5">
        <f>IF(OR(C23="",G23=""),"",C23*(1+D23/100)*((1-E23/100)*G23/1000000+E23/100*F23/1000))</f>
        <v/>
      </c>
      <c r="I23" s="4">
        <f>IF(H23="","",H23*1000)</f>
        <v/>
      </c>
      <c r="J23" s="4">
        <f>IF(H23="","",H23*10000)</f>
        <v/>
      </c>
    </row>
    <row r="24">
      <c r="A24" s="3" t="inlineStr"/>
      <c r="B24" s="3" t="inlineStr"/>
      <c r="C24" s="3" t="n"/>
      <c r="D24" s="3" t="n"/>
      <c r="E24" s="3" t="n"/>
      <c r="F24" s="3" t="n"/>
      <c r="G24" s="4">
        <f>IFERROR(VLOOKUP(B24,原料价格!$A$5:$B$12,2,FALSE),"")</f>
        <v/>
      </c>
      <c r="H24" s="5">
        <f>IF(OR(C24="",G24=""),"",C24*(1+D24/100)*((1-E24/100)*G24/1000000+E24/100*F24/1000))</f>
        <v/>
      </c>
      <c r="I24" s="4">
        <f>IF(H24="","",H24*1000)</f>
        <v/>
      </c>
      <c r="J24" s="4">
        <f>IF(H24="","",H24*10000)</f>
        <v/>
      </c>
    </row>
    <row r="25">
      <c r="A25" s="3" t="inlineStr"/>
      <c r="B25" s="3" t="inlineStr"/>
      <c r="C25" s="3" t="n"/>
      <c r="D25" s="3" t="n"/>
      <c r="E25" s="3" t="n"/>
      <c r="F25" s="3" t="n"/>
      <c r="G25" s="4">
        <f>IFERROR(VLOOKUP(B25,原料价格!$A$5:$B$12,2,FALSE),"")</f>
        <v/>
      </c>
      <c r="H25" s="5">
        <f>IF(OR(C25="",G25=""),"",C25*(1+D25/100)*((1-E25/100)*G25/1000000+E25/100*F25/1000))</f>
        <v/>
      </c>
      <c r="I25" s="4">
        <f>IF(H25="","",H25*1000)</f>
        <v/>
      </c>
      <c r="J25" s="4">
        <f>IF(H25="","",H25*10000)</f>
        <v/>
      </c>
    </row>
    <row r="26">
      <c r="A26" s="3" t="inlineStr"/>
      <c r="B26" s="3" t="inlineStr"/>
      <c r="C26" s="3" t="n"/>
      <c r="D26" s="3" t="n"/>
      <c r="E26" s="3" t="n"/>
      <c r="F26" s="3" t="n"/>
      <c r="G26" s="4">
        <f>IFERROR(VLOOKUP(B26,原料价格!$A$5:$B$12,2,FALSE),"")</f>
        <v/>
      </c>
      <c r="H26" s="5">
        <f>IF(OR(C26="",G26=""),"",C26*(1+D26/100)*((1-E26/100)*G26/1000000+E26/100*F26/1000))</f>
        <v/>
      </c>
      <c r="I26" s="4">
        <f>IF(H26="","",H26*1000)</f>
        <v/>
      </c>
      <c r="J26" s="4">
        <f>IF(H26="","",H26*10000)</f>
        <v/>
      </c>
    </row>
    <row r="27">
      <c r="A27" s="3" t="inlineStr"/>
      <c r="B27" s="3" t="inlineStr"/>
      <c r="C27" s="3" t="n"/>
      <c r="D27" s="3" t="n"/>
      <c r="E27" s="3" t="n"/>
      <c r="F27" s="3" t="n"/>
      <c r="G27" s="4">
        <f>IFERROR(VLOOKUP(B27,原料价格!$A$5:$B$12,2,FALSE),"")</f>
        <v/>
      </c>
      <c r="H27" s="5">
        <f>IF(OR(C27="",G27=""),"",C27*(1+D27/100)*((1-E27/100)*G27/1000000+E27/100*F27/1000))</f>
        <v/>
      </c>
      <c r="I27" s="4">
        <f>IF(H27="","",H27*1000)</f>
        <v/>
      </c>
      <c r="J27" s="4">
        <f>IF(H27="","",H27*10000)</f>
        <v/>
      </c>
    </row>
    <row r="28">
      <c r="A28" s="3" t="inlineStr"/>
      <c r="B28" s="3" t="inlineStr"/>
      <c r="C28" s="3" t="n"/>
      <c r="D28" s="3" t="n"/>
      <c r="E28" s="3" t="n"/>
      <c r="F28" s="3" t="n"/>
      <c r="G28" s="4">
        <f>IFERROR(VLOOKUP(B28,原料价格!$A$5:$B$12,2,FALSE),"")</f>
        <v/>
      </c>
      <c r="H28" s="5">
        <f>IF(OR(C28="",G28=""),"",C28*(1+D28/100)*((1-E28/100)*G28/1000000+E28/100*F28/1000))</f>
        <v/>
      </c>
      <c r="I28" s="4">
        <f>IF(H28="","",H28*1000)</f>
        <v/>
      </c>
      <c r="J28" s="4">
        <f>IF(H28="","",H28*10000)</f>
        <v/>
      </c>
    </row>
    <row r="29">
      <c r="A29" s="3" t="inlineStr"/>
      <c r="B29" s="3" t="inlineStr"/>
      <c r="C29" s="3" t="n"/>
      <c r="D29" s="3" t="n"/>
      <c r="E29" s="3" t="n"/>
      <c r="F29" s="3" t="n"/>
      <c r="G29" s="4">
        <f>IFERROR(VLOOKUP(B29,原料价格!$A$5:$B$12,2,FALSE),"")</f>
        <v/>
      </c>
      <c r="H29" s="5">
        <f>IF(OR(C29="",G29=""),"",C29*(1+D29/100)*((1-E29/100)*G29/1000000+E29/100*F29/1000))</f>
        <v/>
      </c>
      <c r="I29" s="4">
        <f>IF(H29="","",H29*1000)</f>
        <v/>
      </c>
      <c r="J29" s="4">
        <f>IF(H29="","",H29*10000)</f>
        <v/>
      </c>
    </row>
    <row r="30">
      <c r="A30" s="3" t="inlineStr"/>
      <c r="B30" s="3" t="inlineStr"/>
      <c r="C30" s="3" t="n"/>
      <c r="D30" s="3" t="n"/>
      <c r="E30" s="3" t="n"/>
      <c r="F30" s="3" t="n"/>
      <c r="G30" s="4">
        <f>IFERROR(VLOOKUP(B30,原料价格!$A$5:$B$12,2,FALSE),"")</f>
        <v/>
      </c>
      <c r="H30" s="5">
        <f>IF(OR(C30="",G30=""),"",C30*(1+D30/100)*((1-E30/100)*G30/1000000+E30/100*F30/1000))</f>
        <v/>
      </c>
      <c r="I30" s="4">
        <f>IF(H30="","",H30*1000)</f>
        <v/>
      </c>
      <c r="J30" s="4">
        <f>IF(H30="","",H30*10000)</f>
        <v/>
      </c>
    </row>
    <row r="31">
      <c r="A31" s="3" t="inlineStr"/>
      <c r="B31" s="3" t="inlineStr"/>
      <c r="C31" s="3" t="n"/>
      <c r="D31" s="3" t="n"/>
      <c r="E31" s="3" t="n"/>
      <c r="F31" s="3" t="n"/>
      <c r="G31" s="4">
        <f>IFERROR(VLOOKUP(B31,原料价格!$A$5:$B$12,2,FALSE),"")</f>
        <v/>
      </c>
      <c r="H31" s="5">
        <f>IF(OR(C31="",G31=""),"",C31*(1+D31/100)*((1-E31/100)*G31/1000000+E31/100*F31/1000))</f>
        <v/>
      </c>
      <c r="I31" s="4">
        <f>IF(H31="","",H31*1000)</f>
        <v/>
      </c>
      <c r="J31" s="4">
        <f>IF(H31="","",H31*10000)</f>
        <v/>
      </c>
    </row>
    <row r="32">
      <c r="A32" s="3" t="inlineStr"/>
      <c r="B32" s="3" t="inlineStr"/>
      <c r="C32" s="3" t="n"/>
      <c r="D32" s="3" t="n"/>
      <c r="E32" s="3" t="n"/>
      <c r="F32" s="3" t="n"/>
      <c r="G32" s="4">
        <f>IFERROR(VLOOKUP(B32,原料价格!$A$5:$B$12,2,FALSE),"")</f>
        <v/>
      </c>
      <c r="H32" s="5">
        <f>IF(OR(C32="",G32=""),"",C32*(1+D32/100)*((1-E32/100)*G32/1000000+E32/100*F32/1000))</f>
        <v/>
      </c>
      <c r="I32" s="4">
        <f>IF(H32="","",H32*1000)</f>
        <v/>
      </c>
      <c r="J32" s="4">
        <f>IF(H32="","",H32*10000)</f>
        <v/>
      </c>
    </row>
    <row r="33">
      <c r="A33" s="3" t="inlineStr"/>
      <c r="B33" s="3" t="inlineStr"/>
      <c r="C33" s="3" t="n"/>
      <c r="D33" s="3" t="n"/>
      <c r="E33" s="3" t="n"/>
      <c r="F33" s="3" t="n"/>
      <c r="G33" s="4">
        <f>IFERROR(VLOOKUP(B33,原料价格!$A$5:$B$12,2,FALSE),"")</f>
        <v/>
      </c>
      <c r="H33" s="5">
        <f>IF(OR(C33="",G33=""),"",C33*(1+D33/100)*((1-E33/100)*G33/1000000+E33/100*F33/1000))</f>
        <v/>
      </c>
      <c r="I33" s="4">
        <f>IF(H33="","",H33*1000)</f>
        <v/>
      </c>
      <c r="J33" s="4">
        <f>IF(H33="","",H33*10000)</f>
        <v/>
      </c>
    </row>
    <row r="34">
      <c r="A34" s="3" t="inlineStr"/>
      <c r="B34" s="3" t="inlineStr"/>
      <c r="C34" s="3" t="n"/>
      <c r="D34" s="3" t="n"/>
      <c r="E34" s="3" t="n"/>
      <c r="F34" s="3" t="n"/>
      <c r="G34" s="4">
        <f>IFERROR(VLOOKUP(B34,原料价格!$A$5:$B$12,2,FALSE),"")</f>
        <v/>
      </c>
      <c r="H34" s="5">
        <f>IF(OR(C34="",G34=""),"",C34*(1+D34/100)*((1-E34/100)*G34/1000000+E34/100*F34/1000))</f>
        <v/>
      </c>
      <c r="I34" s="4">
        <f>IF(H34="","",H34*1000)</f>
        <v/>
      </c>
      <c r="J34" s="4">
        <f>IF(H34="","",H34*10000)</f>
        <v/>
      </c>
    </row>
  </sheetData>
  <dataValidations count="1">
    <dataValidation sqref="B5 B6 B7 B8 B9 B10 B11 B12 B13 B14 B15 B16 B17 B18 B19 B20 B21 B22 B23 B24 B25 B26 B27 B28 B29 B30 B31 B32 B33 B34" showDropDown="0" showInputMessage="0" showErrorMessage="0" allowBlank="1" type="list">
      <formula1>=原料价格!$A$5:$A$12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22" customWidth="1" min="4" max="4"/>
  </cols>
  <sheetData>
    <row r="1">
      <c r="A1" s="6" t="inlineStr">
        <is>
          <t>原料价格（2026-10-10 生意社基准价，元/吨，含税）</t>
        </is>
      </c>
    </row>
    <row r="2">
      <c r="A2" t="inlineStr">
        <is>
          <t>每天最新价格：pla365.com　·　微信公众号「塑价365」　·　可直接改成你自己的进价</t>
        </is>
      </c>
    </row>
    <row r="4">
      <c r="A4" s="2" t="inlineStr">
        <is>
          <t>原料</t>
        </is>
      </c>
      <c r="B4" s="2" t="inlineStr">
        <is>
          <t>价格（元/吨）</t>
        </is>
      </c>
      <c r="C4" s="2" t="inlineStr">
        <is>
          <t>日涨跌</t>
        </is>
      </c>
      <c r="D4" s="2" t="inlineStr">
        <is>
          <t>更新时间</t>
        </is>
      </c>
    </row>
    <row r="5">
      <c r="A5" s="7" t="inlineStr">
        <is>
          <t>PP拉丝</t>
        </is>
      </c>
      <c r="B5" s="8" t="n">
        <v>10370</v>
      </c>
      <c r="C5" s="7" t="inlineStr">
        <is>
          <t>0.00%</t>
        </is>
      </c>
      <c r="D5" s="7" t="inlineStr">
        <is>
          <t>10-10 10:00</t>
        </is>
      </c>
    </row>
    <row r="6">
      <c r="A6" s="7" t="inlineStr">
        <is>
          <t>LLDPE</t>
        </is>
      </c>
      <c r="B6" s="8" t="n">
        <v>9680</v>
      </c>
      <c r="C6" s="7" t="inlineStr">
        <is>
          <t>0.00%</t>
        </is>
      </c>
      <c r="D6" s="7" t="inlineStr">
        <is>
          <t>10-10 10:00</t>
        </is>
      </c>
    </row>
    <row r="7">
      <c r="A7" s="7" t="inlineStr">
        <is>
          <t>HDPE</t>
        </is>
      </c>
      <c r="B7" s="8" t="n">
        <v>10662</v>
      </c>
      <c r="C7" s="7" t="inlineStr">
        <is>
          <t>1.67%</t>
        </is>
      </c>
      <c r="D7" s="7" t="inlineStr">
        <is>
          <t>10-09 16:20</t>
        </is>
      </c>
    </row>
    <row r="8">
      <c r="A8" s="7" t="inlineStr">
        <is>
          <t>LDPE</t>
        </is>
      </c>
      <c r="B8" s="8" t="n">
        <v>12467</v>
      </c>
      <c r="C8" s="7" t="inlineStr">
        <is>
          <t>2.47%</t>
        </is>
      </c>
      <c r="D8" s="7" t="inlineStr">
        <is>
          <t>10-09 16:20</t>
        </is>
      </c>
    </row>
    <row r="9">
      <c r="A9" s="7" t="inlineStr">
        <is>
          <t>PVC SG-5</t>
        </is>
      </c>
      <c r="B9" s="8" t="n">
        <v>4880</v>
      </c>
      <c r="C9" s="7" t="inlineStr">
        <is>
          <t>0.00%</t>
        </is>
      </c>
      <c r="D9" s="7" t="inlineStr">
        <is>
          <t>10-10 10:00</t>
        </is>
      </c>
    </row>
    <row r="10">
      <c r="A10" s="7" t="inlineStr">
        <is>
          <t>ABS</t>
        </is>
      </c>
      <c r="B10" s="8" t="n">
        <v>11733</v>
      </c>
      <c r="C10" s="7" t="inlineStr">
        <is>
          <t>0.00%</t>
        </is>
      </c>
      <c r="D10" s="7" t="inlineStr">
        <is>
          <t>10-10 10:00</t>
        </is>
      </c>
    </row>
    <row r="11">
      <c r="A11" s="7" t="inlineStr">
        <is>
          <t>PS</t>
        </is>
      </c>
      <c r="B11" s="8" t="n">
        <v>11300</v>
      </c>
      <c r="C11" s="7" t="inlineStr">
        <is>
          <t>0.00%</t>
        </is>
      </c>
      <c r="D11" s="7" t="inlineStr">
        <is>
          <t>10-09 16:20</t>
        </is>
      </c>
    </row>
    <row r="12">
      <c r="A12" s="7" t="inlineStr">
        <is>
          <t>PET</t>
        </is>
      </c>
      <c r="B12" s="8" t="n">
        <v>9044</v>
      </c>
      <c r="C12" s="7" t="inlineStr">
        <is>
          <t>0.00%</t>
        </is>
      </c>
      <c r="D12" s="7" t="inlineStr">
        <is>
          <t>10-10 10:00</t>
        </is>
      </c>
    </row>
    <row r="14">
      <c r="A14" s="9" t="inlineStr">
        <is>
          <t>橙色格子可以改：填你实际拿货价，成本表会自动重算。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原料涨价，产品该涨多少</t>
        </is>
      </c>
    </row>
    <row r="3">
      <c r="A3" s="7" t="inlineStr">
        <is>
          <t>上次报价时原料价（元/吨）</t>
        </is>
      </c>
      <c r="B3" s="3" t="n">
        <v>9464</v>
      </c>
    </row>
    <row r="4">
      <c r="A4" s="7" t="inlineStr">
        <is>
          <t>现在原料价（元/吨）</t>
        </is>
      </c>
      <c r="B4" s="3" t="n">
        <v>10370</v>
      </c>
    </row>
    <row r="5">
      <c r="A5" s="7" t="inlineStr">
        <is>
          <t>原料占产品成本比例（%）</t>
        </is>
      </c>
      <c r="B5" s="3" t="n">
        <v>60</v>
      </c>
    </row>
    <row r="6">
      <c r="A6" s="7" t="inlineStr">
        <is>
          <t>产品现单价（元）</t>
        </is>
      </c>
      <c r="B6" s="3" t="n">
        <v>1</v>
      </c>
    </row>
    <row r="8">
      <c r="A8" t="inlineStr">
        <is>
          <t>原料涨幅</t>
        </is>
      </c>
      <c r="B8" s="10">
        <f>B4/B3-1</f>
        <v/>
      </c>
    </row>
    <row r="9">
      <c r="A9" t="inlineStr">
        <is>
          <t>产品应调价幅度</t>
        </is>
      </c>
      <c r="B9" s="11">
        <f>B8*B5/100</f>
        <v/>
      </c>
    </row>
    <row r="10">
      <c r="A10" t="inlineStr">
        <is>
          <t>建议新单价（元）</t>
        </is>
      </c>
      <c r="B10" s="12">
        <f>B6*(1+B9)</f>
        <v/>
      </c>
    </row>
    <row r="12">
      <c r="A12" t="inlineStr">
        <is>
          <t>在线生成调价函：pla365.com/tools/letter/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2026-10-10T04:47:52Z</dcterms:created>
  <dcterms:modified xmlns:dcterms="http://purl.org/dc/terms/" xmlns:xsi="http://www.w3.org/2001/XMLSchema-instance" xsi:type="dcterms:W3CDTF">2026-10-10T04:47:52Z</dcterms:modified>
</cp:coreProperties>
</file>